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24" activeTab="0"/>
  </bookViews>
  <sheets>
    <sheet name="Calcolo ESL" sheetId="1" r:id="rId1"/>
  </sheets>
  <definedNames>
    <definedName name="_xlnm.Print_Area" localSheetId="0">'Calcolo ESL'!$A$1:$J$97</definedName>
  </definedNames>
  <calcPr fullCalcOnLoad="1"/>
</workbook>
</file>

<file path=xl/sharedStrings.xml><?xml version="1.0" encoding="utf-8"?>
<sst xmlns="http://schemas.openxmlformats.org/spreadsheetml/2006/main" count="40" uniqueCount="30">
  <si>
    <t>Numero di rate all'anno</t>
  </si>
  <si>
    <t xml:space="preserve">Debito residuo </t>
  </si>
  <si>
    <t>Rata complessiva</t>
  </si>
  <si>
    <t>Quota capitale</t>
  </si>
  <si>
    <t>Quota interessi</t>
  </si>
  <si>
    <t>Numero rata</t>
  </si>
  <si>
    <t>Debito estinto</t>
  </si>
  <si>
    <t>Differenziale A - B</t>
  </si>
  <si>
    <t>TOTALE</t>
  </si>
  <si>
    <t>Durata del periodo di Ammortamento (in anni)</t>
  </si>
  <si>
    <t>Durata del periodo di Premmortamento (in mesi)</t>
  </si>
  <si>
    <t>PIANO DI PREAMMORTAMENTO</t>
  </si>
  <si>
    <t xml:space="preserve">PIANO DI AMMORTAMENTO </t>
  </si>
  <si>
    <t>Tasso periodale</t>
  </si>
  <si>
    <t>Numero di rate nel periodo di preammortamento</t>
  </si>
  <si>
    <t>EQUIVALENTE SOVVENZIONE LORDO (ESL)</t>
  </si>
  <si>
    <t>Quote interessi attualizzate ai fini del calcolo dell'ESL</t>
  </si>
  <si>
    <t>Tasso di riferimento/di attualizzazione fissato dalla Commissione europea</t>
  </si>
  <si>
    <t>Tasso di interesse annuo da applicare</t>
  </si>
  <si>
    <t>Numero di rate nel periodo di ammortamento</t>
  </si>
  <si>
    <t xml:space="preserve">(B) Tasso di interesse applicato sull’operazione </t>
  </si>
  <si>
    <t>Importo Finanziamento</t>
  </si>
  <si>
    <t>CODICE IDENTIFICATIVO</t>
  </si>
  <si>
    <t>LINEA DI INTERVENTO "INVESTIMENTI MATERIALI"</t>
  </si>
  <si>
    <t>…..</t>
  </si>
  <si>
    <t xml:space="preserve">IMPRESA </t>
  </si>
  <si>
    <t>(A) Tasso di interesse applicato dalla banca</t>
  </si>
  <si>
    <r>
      <t>DETERMINAZIONE DELL'INTENSITA' DI AIUTO ESPRESSA IN TERMINI DI EQUIVALENTE SOVVENZIONE LORDO (</t>
    </r>
    <r>
      <rPr>
        <b/>
        <sz val="12"/>
        <rFont val="Cambria"/>
        <family val="1"/>
      </rPr>
      <t xml:space="preserve"> </t>
    </r>
    <r>
      <rPr>
        <b/>
        <i/>
        <u val="single"/>
        <sz val="14"/>
        <rFont val="Cambria"/>
        <family val="1"/>
      </rPr>
      <t>Rev. Gennaio 2019</t>
    </r>
    <r>
      <rPr>
        <b/>
        <sz val="14"/>
        <rFont val="Cambria"/>
        <family val="1"/>
      </rPr>
      <t>)</t>
    </r>
  </si>
  <si>
    <t xml:space="preserve"> http://ec.europa.eu/competition/state_aid/legislation/reference_rates.html</t>
  </si>
  <si>
    <t>Il tasso di riferimento adottato dalla  Commissione Europea, è visionabile al seguente link: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</si>
</sst>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L.&quot;\ #,##0;[Red]\-&quot;L.&quot;\ #,##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  <numFmt numFmtId="179" formatCode="h\.mm\.ss"/>
    <numFmt numFmtId="180" formatCode="&quot;€&quot;\ #,##0.00;[Red]&quot;€&quot;\ #,##0.00"/>
    <numFmt numFmtId="181" formatCode="&quot;€&quot;\ #,##0.000;[Red]\-&quot;€&quot;\ #,##0.000"/>
    <numFmt numFmtId="182" formatCode="&quot;€&quot;\ #,##0.0000;[Red]\-&quot;€&quot;\ #,##0.0000"/>
    <numFmt numFmtId="183" formatCode="&quot;€&quot;\ #,##0.00000;[Red]\-&quot;€&quot;\ #,##0.00000"/>
    <numFmt numFmtId="184" formatCode="&quot;€&quot;\ #,##0.000000;[Red]\-&quot;€&quot;\ #,##0.000000"/>
    <numFmt numFmtId="185" formatCode="&quot;€&quot;\ #,##0.0000000;[Red]\-&quot;€&quot;\ #,##0.0000000"/>
    <numFmt numFmtId="186" formatCode="&quot;€&quot;\ #,##0.00000000;[Red]\-&quot;€&quot;\ #,##0.00000000"/>
    <numFmt numFmtId="187" formatCode="&quot;€&quot;\ #,##0.000000000;[Red]\-&quot;€&quot;\ #,##0.000000000"/>
    <numFmt numFmtId="188" formatCode="&quot;€&quot;\ #,##0.0000000000;[Red]\-&quot;€&quot;\ #,##0.0000000000"/>
    <numFmt numFmtId="189" formatCode="&quot;€&quot;\ #,##0.00000000000;[Red]\-&quot;€&quot;\ #,##0.00000000000"/>
    <numFmt numFmtId="190" formatCode="&quot;€&quot;\ #,##0.000000000000;[Red]\-&quot;€&quot;\ #,##0.000000000000"/>
    <numFmt numFmtId="191" formatCode="&quot;€&quot;\ #,##0.0000000000000;[Red]\-&quot;€&quot;\ #,##0.0000000000000"/>
    <numFmt numFmtId="192" formatCode="&quot;€&quot;\ #,##0.00000000000000;[Red]\-&quot;€&quot;\ #,##0.00000000000000"/>
    <numFmt numFmtId="193" formatCode="&quot;€&quot;\ #,##0.000000000000000;[Red]\-&quot;€&quot;\ #,##0.000000000000000"/>
    <numFmt numFmtId="194" formatCode="&quot;€&quot;\ #,##0.0000000000000000;[Red]\-&quot;€&quot;\ #,##0.0000000000000000"/>
    <numFmt numFmtId="195" formatCode="&quot;€&quot;\ #,##0.00000000000000000;[Red]\-&quot;€&quot;\ #,##0.00000000000000000"/>
    <numFmt numFmtId="196" formatCode="&quot;€&quot;\ #,##0.000000000000000000;[Red]\-&quot;€&quot;\ #,##0.000000000000000000"/>
    <numFmt numFmtId="197" formatCode="&quot;€&quot;\ #,##0.0000000000000000000;[Red]\-&quot;€&quot;\ #,##0.0000000000000000000"/>
    <numFmt numFmtId="198" formatCode="&quot;€&quot;\ #,##0.00000000000000000000;[Red]\-&quot;€&quot;\ #,##0.00000000000000000000"/>
    <numFmt numFmtId="199" formatCode="&quot;€&quot;\ #,##0.000000000000000000000;[Red]\-&quot;€&quot;\ #,##0.000000000000000000000"/>
    <numFmt numFmtId="200" formatCode="0.000%"/>
  </numFmts>
  <fonts count="60">
    <font>
      <sz val="10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i/>
      <u val="single"/>
      <sz val="14"/>
      <name val="Cambria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entury Gothic"/>
      <family val="2"/>
    </font>
    <font>
      <u val="single"/>
      <sz val="10"/>
      <color indexed="20"/>
      <name val="Century Gothic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0.5"/>
      <name val="Cambria"/>
      <family val="1"/>
    </font>
    <font>
      <b/>
      <u val="single"/>
      <sz val="11"/>
      <name val="Cambria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Century Gothic"/>
      <family val="2"/>
    </font>
    <font>
      <u val="single"/>
      <sz val="10"/>
      <color theme="11"/>
      <name val="Century Gothic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mbria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0" fontId="45" fillId="28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30" borderId="4" applyNumberFormat="0" applyFont="0" applyAlignment="0" applyProtection="0"/>
    <xf numFmtId="0" fontId="47" fillId="20" borderId="5" applyNumberFormat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0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0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35" borderId="14" xfId="0" applyNumberFormat="1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hidden="1" locked="0"/>
    </xf>
    <xf numFmtId="8" fontId="3" fillId="33" borderId="13" xfId="44" applyNumberFormat="1" applyFont="1" applyFill="1" applyBorder="1" applyAlignment="1" applyProtection="1">
      <alignment vertical="center"/>
      <protection hidden="1" locked="0"/>
    </xf>
    <xf numFmtId="8" fontId="3" fillId="33" borderId="13" xfId="0" applyNumberFormat="1" applyFont="1" applyFill="1" applyBorder="1" applyAlignment="1" applyProtection="1">
      <alignment vertical="center"/>
      <protection hidden="1" locked="0"/>
    </xf>
    <xf numFmtId="172" fontId="3" fillId="33" borderId="13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3" fontId="3" fillId="35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8" fontId="3" fillId="0" borderId="0" xfId="44" applyNumberFormat="1" applyFont="1" applyFill="1" applyBorder="1" applyAlignment="1" applyProtection="1">
      <alignment vertical="center"/>
      <protection hidden="1" locked="0"/>
    </xf>
    <xf numFmtId="8" fontId="29" fillId="33" borderId="13" xfId="44" applyNumberFormat="1" applyFont="1" applyFill="1" applyBorder="1" applyAlignment="1" applyProtection="1">
      <alignment vertical="center"/>
      <protection hidden="1"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199" fontId="3" fillId="0" borderId="0" xfId="0" applyNumberFormat="1" applyFont="1" applyFill="1" applyBorder="1" applyAlignment="1" applyProtection="1">
      <alignment vertical="center"/>
      <protection locked="0"/>
    </xf>
    <xf numFmtId="7" fontId="3" fillId="33" borderId="13" xfId="44" applyNumberFormat="1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7" fontId="29" fillId="0" borderId="0" xfId="44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 applyProtection="1">
      <alignment/>
      <protection locked="0"/>
    </xf>
    <xf numFmtId="8" fontId="3" fillId="33" borderId="13" xfId="0" applyNumberFormat="1" applyFont="1" applyFill="1" applyBorder="1" applyAlignment="1" applyProtection="1">
      <alignment vertical="center"/>
      <protection locked="0"/>
    </xf>
    <xf numFmtId="8" fontId="29" fillId="33" borderId="1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8" fontId="27" fillId="0" borderId="0" xfId="0" applyNumberFormat="1" applyFont="1" applyFill="1" applyBorder="1" applyAlignment="1" applyProtection="1">
      <alignment vertical="center"/>
      <protection locked="0"/>
    </xf>
    <xf numFmtId="8" fontId="4" fillId="33" borderId="13" xfId="0" applyNumberFormat="1" applyFont="1" applyFill="1" applyBorder="1" applyAlignment="1" applyProtection="1">
      <alignment vertical="center"/>
      <protection locked="0"/>
    </xf>
    <xf numFmtId="0" fontId="35" fillId="6" borderId="15" xfId="0" applyFont="1" applyFill="1" applyBorder="1" applyAlignment="1" applyProtection="1">
      <alignment horizontal="center" vertical="center"/>
      <protection hidden="1"/>
    </xf>
    <xf numFmtId="0" fontId="35" fillId="6" borderId="16" xfId="0" applyFont="1" applyFill="1" applyBorder="1" applyAlignment="1" applyProtection="1">
      <alignment horizontal="center" vertical="center"/>
      <protection hidden="1"/>
    </xf>
    <xf numFmtId="0" fontId="35" fillId="6" borderId="17" xfId="0" applyFont="1" applyFill="1" applyBorder="1" applyAlignment="1" applyProtection="1">
      <alignment horizontal="center" vertical="center"/>
      <protection hidden="1"/>
    </xf>
    <xf numFmtId="3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0" borderId="0" xfId="36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3" fontId="29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29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14" xfId="0" applyFont="1" applyFill="1" applyBorder="1" applyAlignment="1" applyProtection="1">
      <alignment horizontal="left" vertical="center" wrapText="1"/>
      <protection locked="0"/>
    </xf>
    <xf numFmtId="0" fontId="58" fillId="34" borderId="19" xfId="0" applyFont="1" applyFill="1" applyBorder="1" applyAlignment="1" applyProtection="1">
      <alignment horizontal="left" vertical="center" wrapText="1"/>
      <protection locked="0"/>
    </xf>
    <xf numFmtId="3" fontId="3" fillId="35" borderId="14" xfId="0" applyNumberFormat="1" applyFont="1" applyFill="1" applyBorder="1" applyAlignment="1" applyProtection="1">
      <alignment horizontal="left" vertical="center" wrapText="1"/>
      <protection locked="0"/>
    </xf>
    <xf numFmtId="3" fontId="3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172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72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14" xfId="44" applyNumberFormat="1" applyFont="1" applyFill="1" applyBorder="1" applyAlignment="1" applyProtection="1">
      <alignment horizontal="right" vertical="center" wrapText="1"/>
      <protection locked="0"/>
    </xf>
    <xf numFmtId="172" fontId="29" fillId="0" borderId="18" xfId="44" applyNumberFormat="1" applyFont="1" applyFill="1" applyBorder="1" applyAlignment="1" applyProtection="1">
      <alignment horizontal="right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0" fontId="33" fillId="34" borderId="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BPMercafir_0804_FINAL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petition/state_aid/legislation/reference_rate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showGridLines="0" tabSelected="1" zoomScalePageLayoutView="0" workbookViewId="0" topLeftCell="A13">
      <selection activeCell="B18" sqref="B18"/>
    </sheetView>
  </sheetViews>
  <sheetFormatPr defaultColWidth="9.140625" defaultRowHeight="13.5" outlineLevelRow="1" outlineLevelCol="1"/>
  <cols>
    <col min="1" max="1" width="34.140625" style="39" customWidth="1"/>
    <col min="2" max="2" width="12.7109375" style="39" customWidth="1"/>
    <col min="3" max="3" width="4.140625" style="39" customWidth="1"/>
    <col min="4" max="4" width="9.00390625" style="39" customWidth="1"/>
    <col min="5" max="9" width="12.7109375" style="39" customWidth="1"/>
    <col min="10" max="10" width="14.421875" style="40" customWidth="1"/>
    <col min="11" max="11" width="11.7109375" style="39" customWidth="1"/>
    <col min="12" max="12" width="5.28125" style="39" hidden="1" customWidth="1" outlineLevel="1"/>
    <col min="13" max="13" width="14.140625" style="39" customWidth="1" collapsed="1"/>
    <col min="14" max="16384" width="9.140625" style="39" customWidth="1"/>
  </cols>
  <sheetData>
    <row r="1" spans="1:13" s="3" customFormat="1" ht="31.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0" s="3" customFormat="1" ht="16.5" thickBot="1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s="9" customFormat="1" ht="15" customHeight="1" thickBot="1">
      <c r="A3" s="6" t="s">
        <v>25</v>
      </c>
      <c r="B3" s="63"/>
      <c r="C3" s="64"/>
      <c r="D3" s="64"/>
      <c r="E3" s="64"/>
      <c r="F3" s="65"/>
      <c r="G3" s="7"/>
      <c r="H3" s="61" t="s">
        <v>22</v>
      </c>
      <c r="I3" s="62"/>
      <c r="J3" s="8" t="s">
        <v>24</v>
      </c>
    </row>
    <row r="4" spans="1:10" s="3" customFormat="1" ht="15" customHeight="1">
      <c r="A4" s="10"/>
      <c r="B4" s="10"/>
      <c r="C4" s="10"/>
      <c r="D4" s="10"/>
      <c r="E4" s="10"/>
      <c r="F4" s="10"/>
      <c r="G4" s="10"/>
      <c r="H4" s="10"/>
      <c r="I4" s="10"/>
      <c r="J4" s="5"/>
    </row>
    <row r="5" spans="1:10" s="3" customFormat="1" ht="15" customHeight="1" thickBot="1">
      <c r="A5" s="11"/>
      <c r="B5" s="11"/>
      <c r="C5" s="11"/>
      <c r="D5" s="11"/>
      <c r="E5" s="11"/>
      <c r="F5" s="11"/>
      <c r="G5" s="11"/>
      <c r="H5" s="11"/>
      <c r="I5" s="11"/>
      <c r="J5" s="5"/>
    </row>
    <row r="6" spans="1:10" s="3" customFormat="1" ht="26.25" thickBot="1">
      <c r="A6" s="12" t="s">
        <v>26</v>
      </c>
      <c r="B6" s="13">
        <v>0.04</v>
      </c>
      <c r="C6" s="14"/>
      <c r="D6" s="11"/>
      <c r="E6" s="46">
        <f>IF(B7&lt;=B6,IF(B7&gt;4%,"TASSO MAGGIORE DEL 4%",""),"TI OPERAZIONE MAGGIORE DEL TI BANCA")</f>
      </c>
      <c r="F6" s="47"/>
      <c r="G6" s="47"/>
      <c r="H6" s="47"/>
      <c r="I6" s="48"/>
      <c r="J6" s="5"/>
    </row>
    <row r="7" spans="1:10" s="3" customFormat="1" ht="15" customHeight="1">
      <c r="A7" s="81" t="s">
        <v>20</v>
      </c>
      <c r="B7" s="77">
        <v>0.04</v>
      </c>
      <c r="C7" s="84"/>
      <c r="D7" s="11"/>
      <c r="E7" s="11"/>
      <c r="F7" s="11"/>
      <c r="G7" s="11"/>
      <c r="H7" s="11"/>
      <c r="I7" s="11"/>
      <c r="J7" s="5"/>
    </row>
    <row r="8" spans="1:10" s="3" customFormat="1" ht="15" customHeight="1">
      <c r="A8" s="82"/>
      <c r="B8" s="83"/>
      <c r="C8" s="84"/>
      <c r="D8" s="11"/>
      <c r="F8" s="11"/>
      <c r="G8" s="11"/>
      <c r="H8" s="11"/>
      <c r="I8" s="11"/>
      <c r="J8" s="5"/>
    </row>
    <row r="9" spans="1:10" s="3" customFormat="1" ht="15" customHeight="1">
      <c r="A9" s="15" t="s">
        <v>7</v>
      </c>
      <c r="B9" s="13">
        <f>B6-B7</f>
        <v>0</v>
      </c>
      <c r="C9" s="11"/>
      <c r="D9" s="11"/>
      <c r="E9" s="11"/>
      <c r="F9" s="11"/>
      <c r="G9" s="11"/>
      <c r="H9" s="11"/>
      <c r="I9" s="11"/>
      <c r="J9" s="5"/>
    </row>
    <row r="10" spans="1:10" s="3" customFormat="1" ht="15" customHeight="1">
      <c r="A10" s="55" t="s">
        <v>17</v>
      </c>
      <c r="B10" s="77">
        <v>0.0084</v>
      </c>
      <c r="C10" s="11"/>
      <c r="D10" s="79" t="s">
        <v>29</v>
      </c>
      <c r="E10" s="80"/>
      <c r="F10" s="80"/>
      <c r="G10" s="80"/>
      <c r="H10" s="80"/>
      <c r="I10" s="80"/>
      <c r="J10" s="5"/>
    </row>
    <row r="11" spans="1:10" s="3" customFormat="1" ht="15" customHeight="1">
      <c r="A11" s="56"/>
      <c r="B11" s="78"/>
      <c r="C11" s="11"/>
      <c r="D11" s="51" t="s">
        <v>28</v>
      </c>
      <c r="E11" s="52"/>
      <c r="F11" s="52"/>
      <c r="G11" s="52"/>
      <c r="H11" s="52"/>
      <c r="I11" s="52"/>
      <c r="J11" s="5"/>
    </row>
    <row r="12" spans="1:11" s="3" customFormat="1" ht="15" customHeight="1">
      <c r="A12" s="16" t="s">
        <v>13</v>
      </c>
      <c r="B12" s="13">
        <f>+B10/B25</f>
        <v>0.0014</v>
      </c>
      <c r="C12" s="11"/>
      <c r="D12" s="11"/>
      <c r="E12" s="11"/>
      <c r="F12" s="11"/>
      <c r="G12" s="11"/>
      <c r="H12" s="11"/>
      <c r="I12" s="11"/>
      <c r="J12" s="5"/>
      <c r="K12" s="17"/>
    </row>
    <row r="13" spans="1:10" s="3" customFormat="1" ht="15" customHeight="1">
      <c r="A13" s="17"/>
      <c r="B13" s="18"/>
      <c r="C13" s="11"/>
      <c r="D13" s="11"/>
      <c r="E13" s="11"/>
      <c r="F13" s="11"/>
      <c r="G13" s="11"/>
      <c r="H13" s="11"/>
      <c r="I13" s="11"/>
      <c r="J13" s="5"/>
    </row>
    <row r="14" spans="1:10" s="19" customFormat="1" ht="15" customHeight="1">
      <c r="A14" s="89" t="s">
        <v>23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s="3" customFormat="1" ht="15" customHeight="1">
      <c r="A15" s="17"/>
      <c r="B15" s="20"/>
      <c r="C15" s="11"/>
      <c r="D15" s="11"/>
      <c r="E15" s="11"/>
      <c r="F15" s="11"/>
      <c r="G15" s="11"/>
      <c r="H15" s="11"/>
      <c r="I15" s="11"/>
      <c r="J15" s="5"/>
    </row>
    <row r="16" spans="1:10" s="3" customFormat="1" ht="15" customHeight="1">
      <c r="A16" s="53" t="s">
        <v>21</v>
      </c>
      <c r="B16" s="69">
        <v>70000</v>
      </c>
      <c r="C16" s="11"/>
      <c r="D16" s="71" t="s">
        <v>11</v>
      </c>
      <c r="E16" s="72"/>
      <c r="F16" s="72"/>
      <c r="G16" s="72"/>
      <c r="H16" s="72"/>
      <c r="I16" s="73"/>
      <c r="J16" s="66" t="s">
        <v>16</v>
      </c>
    </row>
    <row r="17" spans="1:10" s="3" customFormat="1" ht="15" customHeight="1">
      <c r="A17" s="54"/>
      <c r="B17" s="70"/>
      <c r="C17" s="11"/>
      <c r="D17" s="74"/>
      <c r="E17" s="75"/>
      <c r="F17" s="75"/>
      <c r="G17" s="75"/>
      <c r="H17" s="75"/>
      <c r="I17" s="76"/>
      <c r="J17" s="67"/>
    </row>
    <row r="18" spans="1:10" s="3" customFormat="1" ht="15" customHeight="1">
      <c r="A18" s="21" t="s">
        <v>18</v>
      </c>
      <c r="B18" s="1">
        <f>+B7</f>
        <v>0.04</v>
      </c>
      <c r="C18" s="11"/>
      <c r="D18" s="49" t="s">
        <v>5</v>
      </c>
      <c r="E18" s="49" t="s">
        <v>4</v>
      </c>
      <c r="F18" s="49" t="s">
        <v>3</v>
      </c>
      <c r="G18" s="49" t="s">
        <v>2</v>
      </c>
      <c r="H18" s="49" t="s">
        <v>6</v>
      </c>
      <c r="I18" s="49" t="s">
        <v>1</v>
      </c>
      <c r="J18" s="67"/>
    </row>
    <row r="19" spans="1:10" s="3" customFormat="1" ht="15" customHeight="1">
      <c r="A19" s="57" t="s">
        <v>9</v>
      </c>
      <c r="B19" s="59">
        <v>5</v>
      </c>
      <c r="C19" s="11"/>
      <c r="D19" s="50"/>
      <c r="E19" s="50"/>
      <c r="F19" s="50"/>
      <c r="G19" s="50"/>
      <c r="H19" s="50"/>
      <c r="I19" s="50"/>
      <c r="J19" s="68"/>
    </row>
    <row r="20" spans="1:12" s="3" customFormat="1" ht="15" customHeight="1">
      <c r="A20" s="58"/>
      <c r="B20" s="60"/>
      <c r="C20" s="11"/>
      <c r="D20" s="22">
        <f>1</f>
        <v>1</v>
      </c>
      <c r="E20" s="23">
        <f aca="true" t="shared" si="0" ref="E20:E27">($B$16*$B$18)/$B$25*L20</f>
        <v>0</v>
      </c>
      <c r="F20" s="24">
        <v>0</v>
      </c>
      <c r="G20" s="23">
        <f aca="true" t="shared" si="1" ref="G20:G27">E20+F20</f>
        <v>0</v>
      </c>
      <c r="H20" s="23">
        <f>F20</f>
        <v>0</v>
      </c>
      <c r="I20" s="23">
        <f aca="true" t="shared" si="2" ref="I20:I27">($B$16-F20)*L20</f>
        <v>0</v>
      </c>
      <c r="J20" s="25">
        <f aca="true" t="shared" si="3" ref="J20:J27">+E20/(1+$B$12)^(D20)</f>
        <v>0</v>
      </c>
      <c r="L20" s="26">
        <f aca="true" t="shared" si="4" ref="L20:L27">+IF(OR(D20&lt;$B$23,D20=$B$23),1,0)</f>
        <v>0</v>
      </c>
    </row>
    <row r="21" spans="1:12" s="3" customFormat="1" ht="15" customHeight="1">
      <c r="A21" s="57" t="s">
        <v>10</v>
      </c>
      <c r="B21" s="59">
        <v>0</v>
      </c>
      <c r="C21" s="11"/>
      <c r="D21" s="22">
        <f aca="true" t="shared" si="5" ref="D21:D27">D20+1</f>
        <v>2</v>
      </c>
      <c r="E21" s="23">
        <f t="shared" si="0"/>
        <v>0</v>
      </c>
      <c r="F21" s="24">
        <v>0</v>
      </c>
      <c r="G21" s="23">
        <f t="shared" si="1"/>
        <v>0</v>
      </c>
      <c r="H21" s="23">
        <f>H20+F21</f>
        <v>0</v>
      </c>
      <c r="I21" s="23">
        <f t="shared" si="2"/>
        <v>0</v>
      </c>
      <c r="J21" s="25">
        <f t="shared" si="3"/>
        <v>0</v>
      </c>
      <c r="L21" s="26">
        <f t="shared" si="4"/>
        <v>0</v>
      </c>
    </row>
    <row r="22" spans="1:12" s="3" customFormat="1" ht="15" customHeight="1">
      <c r="A22" s="58"/>
      <c r="B22" s="60"/>
      <c r="C22" s="11"/>
      <c r="D22" s="22">
        <f t="shared" si="5"/>
        <v>3</v>
      </c>
      <c r="E22" s="23">
        <f t="shared" si="0"/>
        <v>0</v>
      </c>
      <c r="F22" s="24">
        <v>0</v>
      </c>
      <c r="G22" s="23">
        <f t="shared" si="1"/>
        <v>0</v>
      </c>
      <c r="H22" s="23">
        <f aca="true" t="shared" si="6" ref="H22:H27">H21+F22</f>
        <v>0</v>
      </c>
      <c r="I22" s="23">
        <f t="shared" si="2"/>
        <v>0</v>
      </c>
      <c r="J22" s="25">
        <f t="shared" si="3"/>
        <v>0</v>
      </c>
      <c r="L22" s="26">
        <f t="shared" si="4"/>
        <v>0</v>
      </c>
    </row>
    <row r="23" spans="1:12" s="3" customFormat="1" ht="15" customHeight="1">
      <c r="A23" s="57" t="s">
        <v>14</v>
      </c>
      <c r="B23" s="59">
        <v>0</v>
      </c>
      <c r="C23" s="11"/>
      <c r="D23" s="22">
        <f t="shared" si="5"/>
        <v>4</v>
      </c>
      <c r="E23" s="23">
        <f t="shared" si="0"/>
        <v>0</v>
      </c>
      <c r="F23" s="24">
        <v>0</v>
      </c>
      <c r="G23" s="23">
        <f t="shared" si="1"/>
        <v>0</v>
      </c>
      <c r="H23" s="23">
        <f t="shared" si="6"/>
        <v>0</v>
      </c>
      <c r="I23" s="23">
        <f t="shared" si="2"/>
        <v>0</v>
      </c>
      <c r="J23" s="25">
        <f t="shared" si="3"/>
        <v>0</v>
      </c>
      <c r="L23" s="26">
        <f t="shared" si="4"/>
        <v>0</v>
      </c>
    </row>
    <row r="24" spans="1:12" s="3" customFormat="1" ht="15" customHeight="1">
      <c r="A24" s="58"/>
      <c r="B24" s="60"/>
      <c r="C24" s="11"/>
      <c r="D24" s="22">
        <f t="shared" si="5"/>
        <v>5</v>
      </c>
      <c r="E24" s="23">
        <f t="shared" si="0"/>
        <v>0</v>
      </c>
      <c r="F24" s="24">
        <v>0</v>
      </c>
      <c r="G24" s="23">
        <f t="shared" si="1"/>
        <v>0</v>
      </c>
      <c r="H24" s="23">
        <f t="shared" si="6"/>
        <v>0</v>
      </c>
      <c r="I24" s="23">
        <f t="shared" si="2"/>
        <v>0</v>
      </c>
      <c r="J24" s="25">
        <f t="shared" si="3"/>
        <v>0</v>
      </c>
      <c r="L24" s="26">
        <f t="shared" si="4"/>
        <v>0</v>
      </c>
    </row>
    <row r="25" spans="1:12" s="3" customFormat="1" ht="15" customHeight="1">
      <c r="A25" s="27" t="s">
        <v>0</v>
      </c>
      <c r="B25" s="2">
        <v>6</v>
      </c>
      <c r="C25" s="11"/>
      <c r="D25" s="22">
        <f t="shared" si="5"/>
        <v>6</v>
      </c>
      <c r="E25" s="23">
        <f t="shared" si="0"/>
        <v>0</v>
      </c>
      <c r="F25" s="24">
        <v>0</v>
      </c>
      <c r="G25" s="23">
        <f t="shared" si="1"/>
        <v>0</v>
      </c>
      <c r="H25" s="23">
        <f t="shared" si="6"/>
        <v>0</v>
      </c>
      <c r="I25" s="23">
        <f t="shared" si="2"/>
        <v>0</v>
      </c>
      <c r="J25" s="25">
        <f t="shared" si="3"/>
        <v>0</v>
      </c>
      <c r="L25" s="26">
        <f t="shared" si="4"/>
        <v>0</v>
      </c>
    </row>
    <row r="26" spans="1:12" s="3" customFormat="1" ht="15" customHeight="1">
      <c r="A26" s="57" t="s">
        <v>19</v>
      </c>
      <c r="B26" s="59">
        <f>B19*B25</f>
        <v>30</v>
      </c>
      <c r="C26" s="11"/>
      <c r="D26" s="22">
        <f t="shared" si="5"/>
        <v>7</v>
      </c>
      <c r="E26" s="23">
        <f t="shared" si="0"/>
        <v>0</v>
      </c>
      <c r="F26" s="24">
        <v>0</v>
      </c>
      <c r="G26" s="23">
        <f t="shared" si="1"/>
        <v>0</v>
      </c>
      <c r="H26" s="23">
        <f t="shared" si="6"/>
        <v>0</v>
      </c>
      <c r="I26" s="23">
        <f t="shared" si="2"/>
        <v>0</v>
      </c>
      <c r="J26" s="25">
        <f t="shared" si="3"/>
        <v>0</v>
      </c>
      <c r="L26" s="26">
        <f t="shared" si="4"/>
        <v>0</v>
      </c>
    </row>
    <row r="27" spans="1:12" s="3" customFormat="1" ht="15" customHeight="1">
      <c r="A27" s="58"/>
      <c r="B27" s="60"/>
      <c r="C27" s="11"/>
      <c r="D27" s="22">
        <f t="shared" si="5"/>
        <v>8</v>
      </c>
      <c r="E27" s="23">
        <f t="shared" si="0"/>
        <v>0</v>
      </c>
      <c r="F27" s="24">
        <v>0</v>
      </c>
      <c r="G27" s="23">
        <f t="shared" si="1"/>
        <v>0</v>
      </c>
      <c r="H27" s="23">
        <f t="shared" si="6"/>
        <v>0</v>
      </c>
      <c r="I27" s="23">
        <f t="shared" si="2"/>
        <v>0</v>
      </c>
      <c r="J27" s="25">
        <f t="shared" si="3"/>
        <v>0</v>
      </c>
      <c r="L27" s="26">
        <f t="shared" si="4"/>
        <v>0</v>
      </c>
    </row>
    <row r="28" spans="3:10" s="3" customFormat="1" ht="15" customHeight="1">
      <c r="C28" s="11"/>
      <c r="D28" s="28"/>
      <c r="E28" s="29"/>
      <c r="F28" s="11"/>
      <c r="G28" s="11"/>
      <c r="H28" s="11"/>
      <c r="I28" s="11"/>
      <c r="J28" s="5"/>
    </row>
    <row r="29" spans="3:10" s="3" customFormat="1" ht="15" customHeight="1">
      <c r="C29" s="11"/>
      <c r="D29" s="28" t="s">
        <v>8</v>
      </c>
      <c r="E29" s="23">
        <f>SUM(E20:E27)</f>
        <v>0</v>
      </c>
      <c r="F29" s="23">
        <f>SUM(F20:F27)</f>
        <v>0</v>
      </c>
      <c r="G29" s="23">
        <f>SUM(G20:G27)</f>
        <v>0</v>
      </c>
      <c r="H29" s="11"/>
      <c r="I29" s="28" t="s">
        <v>8</v>
      </c>
      <c r="J29" s="30">
        <f>SUM(J20:J27)</f>
        <v>0</v>
      </c>
    </row>
    <row r="30" spans="1:10" s="3" customFormat="1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5"/>
    </row>
    <row r="31" spans="1:12" s="3" customFormat="1" ht="15" customHeight="1">
      <c r="A31" s="11"/>
      <c r="B31" s="11"/>
      <c r="C31" s="4"/>
      <c r="D31" s="71" t="s">
        <v>12</v>
      </c>
      <c r="E31" s="72"/>
      <c r="F31" s="72"/>
      <c r="G31" s="72"/>
      <c r="H31" s="72"/>
      <c r="I31" s="73"/>
      <c r="J31" s="66" t="s">
        <v>16</v>
      </c>
      <c r="K31" s="31"/>
      <c r="L31" s="31"/>
    </row>
    <row r="32" spans="1:10" s="3" customFormat="1" ht="15" customHeight="1">
      <c r="A32" s="4"/>
      <c r="B32" s="4"/>
      <c r="D32" s="74"/>
      <c r="E32" s="75"/>
      <c r="F32" s="75"/>
      <c r="G32" s="75"/>
      <c r="H32" s="75"/>
      <c r="I32" s="76"/>
      <c r="J32" s="67"/>
    </row>
    <row r="33" spans="1:10" s="3" customFormat="1" ht="30" customHeight="1">
      <c r="A33" s="4"/>
      <c r="C33" s="32"/>
      <c r="D33" s="33" t="s">
        <v>5</v>
      </c>
      <c r="E33" s="33" t="s">
        <v>4</v>
      </c>
      <c r="F33" s="33" t="s">
        <v>3</v>
      </c>
      <c r="G33" s="33" t="s">
        <v>2</v>
      </c>
      <c r="H33" s="33" t="s">
        <v>6</v>
      </c>
      <c r="I33" s="33" t="s">
        <v>1</v>
      </c>
      <c r="J33" s="68"/>
    </row>
    <row r="34" spans="1:15" s="3" customFormat="1" ht="15" customHeight="1">
      <c r="A34" s="34"/>
      <c r="C34" s="32"/>
      <c r="D34" s="22">
        <f>1*L34</f>
        <v>1</v>
      </c>
      <c r="E34" s="23">
        <f>($B$16*$B$18)/$B$25*L34</f>
        <v>466.6666666666667</v>
      </c>
      <c r="F34" s="24">
        <f>$B$16/($B$19*$B$25)*L34</f>
        <v>2333.3333333333335</v>
      </c>
      <c r="G34" s="23">
        <f aca="true" t="shared" si="7" ref="G34:G65">E34+F34</f>
        <v>2800</v>
      </c>
      <c r="H34" s="23">
        <f>F34*L34</f>
        <v>2333.3333333333335</v>
      </c>
      <c r="I34" s="35">
        <f>($B$16-F34)*L34</f>
        <v>67666.66666666667</v>
      </c>
      <c r="J34" s="25">
        <f>+E34/(1+$B$12)^(D34+$B$23)</f>
        <v>466.0142467212569</v>
      </c>
      <c r="L34" s="26">
        <f>+IF(I33=0,0,1)</f>
        <v>1</v>
      </c>
      <c r="O34" s="36"/>
    </row>
    <row r="35" spans="3:12" s="3" customFormat="1" ht="15" customHeight="1">
      <c r="C35" s="32"/>
      <c r="D35" s="22">
        <f>(D34+1)*L35</f>
        <v>2</v>
      </c>
      <c r="E35" s="23">
        <f aca="true" t="shared" si="8" ref="E35:E65">(I34*$B$18)/$B$25*L35</f>
        <v>451.11111111111114</v>
      </c>
      <c r="F35" s="24">
        <f>$B$16/($B$19*$B$25)*L35</f>
        <v>2333.3333333333335</v>
      </c>
      <c r="G35" s="23">
        <f t="shared" si="7"/>
        <v>2784.444444444445</v>
      </c>
      <c r="H35" s="23">
        <f>(H34+F35)*L35</f>
        <v>4666.666666666667</v>
      </c>
      <c r="I35" s="35">
        <f>(I34-F35)*L35</f>
        <v>65333.333333333336</v>
      </c>
      <c r="J35" s="25">
        <f>+E35/(1+$B$12)^(D35+$B$23)</f>
        <v>449.8506475905881</v>
      </c>
      <c r="L35" s="26">
        <f>+IF(TRUNC(I34,0)=0,0,1)</f>
        <v>1</v>
      </c>
    </row>
    <row r="36" spans="3:12" s="3" customFormat="1" ht="15" customHeight="1">
      <c r="C36" s="32"/>
      <c r="D36" s="22">
        <f aca="true" t="shared" si="9" ref="D36:D63">(D35+1)*L36</f>
        <v>3</v>
      </c>
      <c r="E36" s="23">
        <f t="shared" si="8"/>
        <v>435.5555555555556</v>
      </c>
      <c r="F36" s="24">
        <f aca="true" t="shared" si="10" ref="F36:F65">$B$16/($B$19*$B$25)*L36</f>
        <v>2333.3333333333335</v>
      </c>
      <c r="G36" s="23">
        <f t="shared" si="7"/>
        <v>2768.888888888889</v>
      </c>
      <c r="H36" s="23">
        <f aca="true" t="shared" si="11" ref="H36:H65">(H35+F36)*L36</f>
        <v>7000</v>
      </c>
      <c r="I36" s="35">
        <f aca="true" t="shared" si="12" ref="I36:I65">(I35-F36)*L36</f>
        <v>63000</v>
      </c>
      <c r="J36" s="25">
        <f aca="true" t="shared" si="13" ref="J36:J63">+E36/(1+$B$12)^(D36+$B$23)</f>
        <v>433.73133242896034</v>
      </c>
      <c r="L36" s="26">
        <f aca="true" t="shared" si="14" ref="L36:L93">+IF(TRUNC(I35,0)=0,0,1)</f>
        <v>1</v>
      </c>
    </row>
    <row r="37" spans="3:12" s="3" customFormat="1" ht="15" customHeight="1">
      <c r="C37" s="32"/>
      <c r="D37" s="22">
        <f t="shared" si="9"/>
        <v>4</v>
      </c>
      <c r="E37" s="23">
        <f t="shared" si="8"/>
        <v>420</v>
      </c>
      <c r="F37" s="24">
        <f t="shared" si="10"/>
        <v>2333.3333333333335</v>
      </c>
      <c r="G37" s="23">
        <f t="shared" si="7"/>
        <v>2753.3333333333335</v>
      </c>
      <c r="H37" s="23">
        <f t="shared" si="11"/>
        <v>9333.333333333334</v>
      </c>
      <c r="I37" s="35">
        <f t="shared" si="12"/>
        <v>60666.666666666664</v>
      </c>
      <c r="J37" s="25">
        <f t="shared" si="13"/>
        <v>417.65620900674514</v>
      </c>
      <c r="L37" s="26">
        <f t="shared" si="14"/>
        <v>1</v>
      </c>
    </row>
    <row r="38" spans="3:12" s="3" customFormat="1" ht="15" customHeight="1">
      <c r="C38" s="32"/>
      <c r="D38" s="22">
        <f t="shared" si="9"/>
        <v>5</v>
      </c>
      <c r="E38" s="23">
        <f t="shared" si="8"/>
        <v>404.4444444444444</v>
      </c>
      <c r="F38" s="24">
        <f t="shared" si="10"/>
        <v>2333.3333333333335</v>
      </c>
      <c r="G38" s="23">
        <f t="shared" si="7"/>
        <v>2737.777777777778</v>
      </c>
      <c r="H38" s="23">
        <f t="shared" si="11"/>
        <v>11666.666666666668</v>
      </c>
      <c r="I38" s="35">
        <f t="shared" si="12"/>
        <v>58333.33333333333</v>
      </c>
      <c r="J38" s="25">
        <f t="shared" si="13"/>
        <v>401.62518526564185</v>
      </c>
      <c r="L38" s="26">
        <f t="shared" si="14"/>
        <v>1</v>
      </c>
    </row>
    <row r="39" spans="1:12" s="3" customFormat="1" ht="15" customHeight="1">
      <c r="A39" s="37"/>
      <c r="B39" s="38"/>
      <c r="C39" s="32"/>
      <c r="D39" s="22">
        <f t="shared" si="9"/>
        <v>6</v>
      </c>
      <c r="E39" s="23">
        <f t="shared" si="8"/>
        <v>388.88888888888886</v>
      </c>
      <c r="F39" s="24">
        <f t="shared" si="10"/>
        <v>2333.3333333333335</v>
      </c>
      <c r="G39" s="23">
        <f t="shared" si="7"/>
        <v>2722.222222222222</v>
      </c>
      <c r="H39" s="23">
        <f t="shared" si="11"/>
        <v>14000.000000000002</v>
      </c>
      <c r="I39" s="35">
        <f t="shared" si="12"/>
        <v>55999.99999999999</v>
      </c>
      <c r="J39" s="25">
        <f t="shared" si="13"/>
        <v>385.6381693183791</v>
      </c>
      <c r="L39" s="26">
        <f t="shared" si="14"/>
        <v>1</v>
      </c>
    </row>
    <row r="40" spans="2:12" s="3" customFormat="1" ht="15" customHeight="1">
      <c r="B40" s="20"/>
      <c r="C40" s="32"/>
      <c r="D40" s="22">
        <f t="shared" si="9"/>
        <v>7</v>
      </c>
      <c r="E40" s="23">
        <f t="shared" si="8"/>
        <v>373.33333333333326</v>
      </c>
      <c r="F40" s="24">
        <f t="shared" si="10"/>
        <v>2333.3333333333335</v>
      </c>
      <c r="G40" s="23">
        <f t="shared" si="7"/>
        <v>2706.666666666667</v>
      </c>
      <c r="H40" s="23">
        <f t="shared" si="11"/>
        <v>16333.333333333336</v>
      </c>
      <c r="I40" s="35">
        <f t="shared" si="12"/>
        <v>53666.66666666666</v>
      </c>
      <c r="J40" s="25">
        <f t="shared" si="13"/>
        <v>369.695069448416</v>
      </c>
      <c r="L40" s="26">
        <f t="shared" si="14"/>
        <v>1</v>
      </c>
    </row>
    <row r="41" spans="3:12" s="3" customFormat="1" ht="15" customHeight="1">
      <c r="C41" s="32"/>
      <c r="D41" s="22">
        <f t="shared" si="9"/>
        <v>8</v>
      </c>
      <c r="E41" s="23">
        <f t="shared" si="8"/>
        <v>357.77777777777777</v>
      </c>
      <c r="F41" s="24">
        <f t="shared" si="10"/>
        <v>2333.3333333333335</v>
      </c>
      <c r="G41" s="23">
        <f t="shared" si="7"/>
        <v>2691.1111111111113</v>
      </c>
      <c r="H41" s="23">
        <f t="shared" si="11"/>
        <v>18666.666666666668</v>
      </c>
      <c r="I41" s="35">
        <f t="shared" si="12"/>
        <v>51333.33333333332</v>
      </c>
      <c r="J41" s="25">
        <f t="shared" si="13"/>
        <v>353.7957941096452</v>
      </c>
      <c r="L41" s="26">
        <f t="shared" si="14"/>
        <v>1</v>
      </c>
    </row>
    <row r="42" spans="1:12" s="3" customFormat="1" ht="15" customHeight="1">
      <c r="A42" s="32"/>
      <c r="B42" s="32"/>
      <c r="D42" s="22">
        <f t="shared" si="9"/>
        <v>9</v>
      </c>
      <c r="E42" s="23">
        <f t="shared" si="8"/>
        <v>342.2222222222222</v>
      </c>
      <c r="F42" s="24">
        <f t="shared" si="10"/>
        <v>2333.3333333333335</v>
      </c>
      <c r="G42" s="23">
        <f t="shared" si="7"/>
        <v>2675.5555555555557</v>
      </c>
      <c r="H42" s="23">
        <f t="shared" si="11"/>
        <v>21000</v>
      </c>
      <c r="I42" s="35">
        <f t="shared" si="12"/>
        <v>48999.999999999985</v>
      </c>
      <c r="J42" s="25">
        <f t="shared" si="13"/>
        <v>337.94025192609445</v>
      </c>
      <c r="L42" s="26">
        <f t="shared" si="14"/>
        <v>1</v>
      </c>
    </row>
    <row r="43" spans="4:12" s="3" customFormat="1" ht="15" customHeight="1">
      <c r="D43" s="22">
        <f t="shared" si="9"/>
        <v>10</v>
      </c>
      <c r="E43" s="23">
        <f t="shared" si="8"/>
        <v>326.6666666666666</v>
      </c>
      <c r="F43" s="24">
        <f t="shared" si="10"/>
        <v>2333.3333333333335</v>
      </c>
      <c r="G43" s="23">
        <f t="shared" si="7"/>
        <v>2660</v>
      </c>
      <c r="H43" s="23">
        <f t="shared" si="11"/>
        <v>23333.333333333332</v>
      </c>
      <c r="I43" s="35">
        <f t="shared" si="12"/>
        <v>46666.66666666665</v>
      </c>
      <c r="J43" s="25">
        <f t="shared" si="13"/>
        <v>322.12835169163094</v>
      </c>
      <c r="L43" s="26">
        <f t="shared" si="14"/>
        <v>1</v>
      </c>
    </row>
    <row r="44" spans="4:12" s="3" customFormat="1" ht="15" customHeight="1">
      <c r="D44" s="22">
        <f t="shared" si="9"/>
        <v>11</v>
      </c>
      <c r="E44" s="23">
        <f t="shared" si="8"/>
        <v>311.11111111111103</v>
      </c>
      <c r="F44" s="24">
        <f t="shared" si="10"/>
        <v>2333.3333333333335</v>
      </c>
      <c r="G44" s="23">
        <f t="shared" si="7"/>
        <v>2644.4444444444443</v>
      </c>
      <c r="H44" s="23">
        <f t="shared" si="11"/>
        <v>25666.666666666664</v>
      </c>
      <c r="I44" s="35">
        <f t="shared" si="12"/>
        <v>44333.333333333314</v>
      </c>
      <c r="J44" s="25">
        <f t="shared" si="13"/>
        <v>306.3600023696643</v>
      </c>
      <c r="L44" s="26">
        <f t="shared" si="14"/>
        <v>1</v>
      </c>
    </row>
    <row r="45" spans="4:12" s="3" customFormat="1" ht="15" customHeight="1">
      <c r="D45" s="22">
        <f t="shared" si="9"/>
        <v>12</v>
      </c>
      <c r="E45" s="23">
        <f t="shared" si="8"/>
        <v>295.55555555555543</v>
      </c>
      <c r="F45" s="24">
        <f t="shared" si="10"/>
        <v>2333.3333333333335</v>
      </c>
      <c r="G45" s="23">
        <f t="shared" si="7"/>
        <v>2628.8888888888887</v>
      </c>
      <c r="H45" s="23">
        <f t="shared" si="11"/>
        <v>27999.999999999996</v>
      </c>
      <c r="I45" s="35">
        <f t="shared" si="12"/>
        <v>41999.99999999998</v>
      </c>
      <c r="J45" s="25">
        <f t="shared" si="13"/>
        <v>290.635113092851</v>
      </c>
      <c r="L45" s="26">
        <f t="shared" si="14"/>
        <v>1</v>
      </c>
    </row>
    <row r="46" spans="4:12" s="3" customFormat="1" ht="15" customHeight="1">
      <c r="D46" s="22">
        <f t="shared" si="9"/>
        <v>13</v>
      </c>
      <c r="E46" s="23">
        <f t="shared" si="8"/>
        <v>279.99999999999983</v>
      </c>
      <c r="F46" s="24">
        <f t="shared" si="10"/>
        <v>2333.3333333333335</v>
      </c>
      <c r="G46" s="23">
        <f t="shared" si="7"/>
        <v>2613.3333333333335</v>
      </c>
      <c r="H46" s="23">
        <f t="shared" si="11"/>
        <v>30333.33333333333</v>
      </c>
      <c r="I46" s="35">
        <f t="shared" si="12"/>
        <v>39666.66666666664</v>
      </c>
      <c r="J46" s="25">
        <f t="shared" si="13"/>
        <v>274.9535931627993</v>
      </c>
      <c r="L46" s="26">
        <f t="shared" si="14"/>
        <v>1</v>
      </c>
    </row>
    <row r="47" spans="4:12" s="3" customFormat="1" ht="15" customHeight="1">
      <c r="D47" s="22">
        <f t="shared" si="9"/>
        <v>14</v>
      </c>
      <c r="E47" s="23">
        <f t="shared" si="8"/>
        <v>264.4444444444443</v>
      </c>
      <c r="F47" s="24">
        <f t="shared" si="10"/>
        <v>2333.3333333333335</v>
      </c>
      <c r="G47" s="23">
        <f t="shared" si="7"/>
        <v>2597.777777777778</v>
      </c>
      <c r="H47" s="23">
        <f t="shared" si="11"/>
        <v>32666.66666666666</v>
      </c>
      <c r="I47" s="35">
        <f t="shared" si="12"/>
        <v>37333.33333333331</v>
      </c>
      <c r="J47" s="25">
        <f t="shared" si="13"/>
        <v>259.31535204977405</v>
      </c>
      <c r="L47" s="26">
        <f t="shared" si="14"/>
        <v>1</v>
      </c>
    </row>
    <row r="48" spans="4:12" s="3" customFormat="1" ht="15" customHeight="1">
      <c r="D48" s="22">
        <f t="shared" si="9"/>
        <v>15</v>
      </c>
      <c r="E48" s="23">
        <f t="shared" si="8"/>
        <v>248.88888888888872</v>
      </c>
      <c r="F48" s="24">
        <f t="shared" si="10"/>
        <v>2333.3333333333335</v>
      </c>
      <c r="G48" s="23">
        <f t="shared" si="7"/>
        <v>2582.222222222222</v>
      </c>
      <c r="H48" s="23">
        <f t="shared" si="11"/>
        <v>34999.99999999999</v>
      </c>
      <c r="I48" s="35">
        <f t="shared" si="12"/>
        <v>34999.99999999997</v>
      </c>
      <c r="J48" s="25">
        <f t="shared" si="13"/>
        <v>243.7202993924026</v>
      </c>
      <c r="L48" s="26">
        <f t="shared" si="14"/>
        <v>1</v>
      </c>
    </row>
    <row r="49" spans="4:12" s="3" customFormat="1" ht="15" customHeight="1">
      <c r="D49" s="22">
        <f t="shared" si="9"/>
        <v>16</v>
      </c>
      <c r="E49" s="23">
        <f t="shared" si="8"/>
        <v>233.33333333333314</v>
      </c>
      <c r="F49" s="24">
        <f t="shared" si="10"/>
        <v>2333.3333333333335</v>
      </c>
      <c r="G49" s="23">
        <f t="shared" si="7"/>
        <v>2566.6666666666665</v>
      </c>
      <c r="H49" s="23">
        <f t="shared" si="11"/>
        <v>37333.33333333333</v>
      </c>
      <c r="I49" s="35">
        <f t="shared" si="12"/>
        <v>32666.66666666664</v>
      </c>
      <c r="J49" s="25">
        <f t="shared" si="13"/>
        <v>228.16834499738104</v>
      </c>
      <c r="L49" s="26">
        <f t="shared" si="14"/>
        <v>1</v>
      </c>
    </row>
    <row r="50" spans="4:12" s="3" customFormat="1" ht="15" customHeight="1" outlineLevel="1">
      <c r="D50" s="22">
        <f t="shared" si="9"/>
        <v>17</v>
      </c>
      <c r="E50" s="23">
        <f t="shared" si="8"/>
        <v>217.7777777777776</v>
      </c>
      <c r="F50" s="24">
        <f t="shared" si="10"/>
        <v>2333.3333333333335</v>
      </c>
      <c r="G50" s="23">
        <f t="shared" si="7"/>
        <v>2551.1111111111113</v>
      </c>
      <c r="H50" s="23">
        <f t="shared" si="11"/>
        <v>39666.666666666664</v>
      </c>
      <c r="I50" s="35">
        <f t="shared" si="12"/>
        <v>30333.333333333307</v>
      </c>
      <c r="J50" s="25">
        <f t="shared" si="13"/>
        <v>212.6593988391808</v>
      </c>
      <c r="L50" s="26">
        <f t="shared" si="14"/>
        <v>1</v>
      </c>
    </row>
    <row r="51" spans="4:12" s="3" customFormat="1" ht="15" customHeight="1" outlineLevel="1">
      <c r="D51" s="22">
        <f t="shared" si="9"/>
        <v>18</v>
      </c>
      <c r="E51" s="23">
        <f t="shared" si="8"/>
        <v>202.22222222222206</v>
      </c>
      <c r="F51" s="24">
        <f t="shared" si="10"/>
        <v>2333.3333333333335</v>
      </c>
      <c r="G51" s="23">
        <f t="shared" si="7"/>
        <v>2535.5555555555557</v>
      </c>
      <c r="H51" s="23">
        <f t="shared" si="11"/>
        <v>42000</v>
      </c>
      <c r="I51" s="35">
        <f t="shared" si="12"/>
        <v>27999.999999999975</v>
      </c>
      <c r="J51" s="25">
        <f t="shared" si="13"/>
        <v>197.19337105975563</v>
      </c>
      <c r="L51" s="26">
        <f t="shared" si="14"/>
        <v>1</v>
      </c>
    </row>
    <row r="52" spans="1:12" ht="15" customHeight="1" outlineLevel="1">
      <c r="A52" s="3"/>
      <c r="B52" s="3"/>
      <c r="D52" s="22">
        <f t="shared" si="9"/>
        <v>19</v>
      </c>
      <c r="E52" s="23">
        <f t="shared" si="8"/>
        <v>186.66666666666652</v>
      </c>
      <c r="F52" s="24">
        <f t="shared" si="10"/>
        <v>2333.3333333333335</v>
      </c>
      <c r="G52" s="23">
        <f t="shared" si="7"/>
        <v>2520</v>
      </c>
      <c r="H52" s="23">
        <f t="shared" si="11"/>
        <v>44333.333333333336</v>
      </c>
      <c r="I52" s="35">
        <f t="shared" si="12"/>
        <v>25666.666666666642</v>
      </c>
      <c r="J52" s="25">
        <f t="shared" si="13"/>
        <v>181.77017196824963</v>
      </c>
      <c r="L52" s="26">
        <f t="shared" si="14"/>
        <v>1</v>
      </c>
    </row>
    <row r="53" spans="4:12" ht="15" customHeight="1" outlineLevel="1">
      <c r="D53" s="22">
        <f t="shared" si="9"/>
        <v>20</v>
      </c>
      <c r="E53" s="23">
        <f t="shared" si="8"/>
        <v>171.11111111111094</v>
      </c>
      <c r="F53" s="24">
        <f t="shared" si="10"/>
        <v>2333.3333333333335</v>
      </c>
      <c r="G53" s="23">
        <f t="shared" si="7"/>
        <v>2504.4444444444443</v>
      </c>
      <c r="H53" s="23">
        <f t="shared" si="11"/>
        <v>46666.66666666667</v>
      </c>
      <c r="I53" s="35">
        <f t="shared" si="12"/>
        <v>23333.33333333331</v>
      </c>
      <c r="J53" s="25">
        <f t="shared" si="13"/>
        <v>166.38971204070512</v>
      </c>
      <c r="L53" s="26">
        <f t="shared" si="14"/>
        <v>1</v>
      </c>
    </row>
    <row r="54" spans="4:12" ht="15" customHeight="1" outlineLevel="1">
      <c r="D54" s="22">
        <f t="shared" si="9"/>
        <v>21</v>
      </c>
      <c r="E54" s="23">
        <f t="shared" si="8"/>
        <v>155.5555555555554</v>
      </c>
      <c r="F54" s="24">
        <f t="shared" si="10"/>
        <v>2333.3333333333335</v>
      </c>
      <c r="G54" s="23">
        <f t="shared" si="7"/>
        <v>2488.8888888888887</v>
      </c>
      <c r="H54" s="23">
        <f t="shared" si="11"/>
        <v>49000.00000000001</v>
      </c>
      <c r="I54" s="35">
        <f t="shared" si="12"/>
        <v>20999.999999999978</v>
      </c>
      <c r="J54" s="25">
        <f t="shared" si="13"/>
        <v>151.0519019197715</v>
      </c>
      <c r="L54" s="26">
        <f t="shared" si="14"/>
        <v>1</v>
      </c>
    </row>
    <row r="55" spans="4:12" ht="15" customHeight="1" outlineLevel="1">
      <c r="D55" s="22">
        <f t="shared" si="9"/>
        <v>22</v>
      </c>
      <c r="E55" s="23">
        <f t="shared" si="8"/>
        <v>139.99999999999986</v>
      </c>
      <c r="F55" s="24">
        <f t="shared" si="10"/>
        <v>2333.3333333333335</v>
      </c>
      <c r="G55" s="23">
        <f t="shared" si="7"/>
        <v>2473.3333333333335</v>
      </c>
      <c r="H55" s="23">
        <f t="shared" si="11"/>
        <v>51333.33333333334</v>
      </c>
      <c r="I55" s="35">
        <f t="shared" si="12"/>
        <v>18666.666666666646</v>
      </c>
      <c r="J55" s="25">
        <f t="shared" si="13"/>
        <v>135.75665241441413</v>
      </c>
      <c r="L55" s="26">
        <f t="shared" si="14"/>
        <v>1</v>
      </c>
    </row>
    <row r="56" spans="4:12" ht="15" customHeight="1" outlineLevel="1">
      <c r="D56" s="22">
        <f t="shared" si="9"/>
        <v>23</v>
      </c>
      <c r="E56" s="23">
        <f t="shared" si="8"/>
        <v>124.4444444444443</v>
      </c>
      <c r="F56" s="24">
        <f t="shared" si="10"/>
        <v>2333.3333333333335</v>
      </c>
      <c r="G56" s="23">
        <f t="shared" si="7"/>
        <v>2457.777777777778</v>
      </c>
      <c r="H56" s="23">
        <f t="shared" si="11"/>
        <v>53666.66666666668</v>
      </c>
      <c r="I56" s="35">
        <f t="shared" si="12"/>
        <v>16333.333333333312</v>
      </c>
      <c r="J56" s="25">
        <f t="shared" si="13"/>
        <v>120.50387449962417</v>
      </c>
      <c r="L56" s="26">
        <f t="shared" si="14"/>
        <v>1</v>
      </c>
    </row>
    <row r="57" spans="4:12" ht="15" customHeight="1" outlineLevel="1">
      <c r="D57" s="22">
        <f t="shared" si="9"/>
        <v>24</v>
      </c>
      <c r="E57" s="23">
        <f t="shared" si="8"/>
        <v>108.88888888888874</v>
      </c>
      <c r="F57" s="24">
        <f t="shared" si="10"/>
        <v>2333.3333333333335</v>
      </c>
      <c r="G57" s="23">
        <f t="shared" si="7"/>
        <v>2442.222222222222</v>
      </c>
      <c r="H57" s="23">
        <f t="shared" si="11"/>
        <v>56000.000000000015</v>
      </c>
      <c r="I57" s="35">
        <f t="shared" si="12"/>
        <v>13999.999999999978</v>
      </c>
      <c r="J57" s="25">
        <f t="shared" si="13"/>
        <v>105.29347931612855</v>
      </c>
      <c r="L57" s="26">
        <f t="shared" si="14"/>
        <v>1</v>
      </c>
    </row>
    <row r="58" spans="4:12" ht="15" customHeight="1" outlineLevel="1">
      <c r="D58" s="22">
        <f t="shared" si="9"/>
        <v>25</v>
      </c>
      <c r="E58" s="23">
        <f t="shared" si="8"/>
        <v>93.33333333333319</v>
      </c>
      <c r="F58" s="24">
        <f t="shared" si="10"/>
        <v>2333.3333333333335</v>
      </c>
      <c r="G58" s="23">
        <f t="shared" si="7"/>
        <v>2426.6666666666665</v>
      </c>
      <c r="H58" s="23">
        <f t="shared" si="11"/>
        <v>58333.33333333335</v>
      </c>
      <c r="I58" s="35">
        <f t="shared" si="12"/>
        <v>11666.666666666644</v>
      </c>
      <c r="J58" s="25">
        <f t="shared" si="13"/>
        <v>90.12537817010059</v>
      </c>
      <c r="L58" s="26">
        <f t="shared" si="14"/>
        <v>1</v>
      </c>
    </row>
    <row r="59" spans="4:12" ht="15" customHeight="1" outlineLevel="1">
      <c r="D59" s="22">
        <f t="shared" si="9"/>
        <v>26</v>
      </c>
      <c r="E59" s="23">
        <f t="shared" si="8"/>
        <v>77.77777777777763</v>
      </c>
      <c r="F59" s="24">
        <f t="shared" si="10"/>
        <v>2333.3333333333335</v>
      </c>
      <c r="G59" s="23">
        <f t="shared" si="7"/>
        <v>2411.1111111111113</v>
      </c>
      <c r="H59" s="23">
        <f t="shared" si="11"/>
        <v>60666.666666666686</v>
      </c>
      <c r="I59" s="35">
        <f t="shared" si="12"/>
        <v>9333.33333333331</v>
      </c>
      <c r="J59" s="25">
        <f t="shared" si="13"/>
        <v>74.9994825328711</v>
      </c>
      <c r="L59" s="26">
        <f t="shared" si="14"/>
        <v>1</v>
      </c>
    </row>
    <row r="60" spans="4:12" ht="15" customHeight="1" outlineLevel="1">
      <c r="D60" s="22">
        <f t="shared" si="9"/>
        <v>27</v>
      </c>
      <c r="E60" s="23">
        <f t="shared" si="8"/>
        <v>62.222222222222065</v>
      </c>
      <c r="F60" s="24">
        <f t="shared" si="10"/>
        <v>2333.3333333333335</v>
      </c>
      <c r="G60" s="23">
        <f t="shared" si="7"/>
        <v>2395.5555555555557</v>
      </c>
      <c r="H60" s="23">
        <f t="shared" si="11"/>
        <v>63000.00000000002</v>
      </c>
      <c r="I60" s="35">
        <f t="shared" si="12"/>
        <v>6999.999999999976</v>
      </c>
      <c r="J60" s="25">
        <f t="shared" si="13"/>
        <v>59.915704040639945</v>
      </c>
      <c r="L60" s="26">
        <f t="shared" si="14"/>
        <v>1</v>
      </c>
    </row>
    <row r="61" spans="4:12" ht="15" customHeight="1" outlineLevel="1">
      <c r="D61" s="22">
        <f t="shared" si="9"/>
        <v>28</v>
      </c>
      <c r="E61" s="23">
        <f t="shared" si="8"/>
        <v>46.66666666666651</v>
      </c>
      <c r="F61" s="24">
        <f t="shared" si="10"/>
        <v>2333.3333333333335</v>
      </c>
      <c r="G61" s="23">
        <f t="shared" si="7"/>
        <v>2380</v>
      </c>
      <c r="H61" s="23">
        <f t="shared" si="11"/>
        <v>65333.33333333336</v>
      </c>
      <c r="I61" s="35">
        <f t="shared" si="12"/>
        <v>4666.666666666642</v>
      </c>
      <c r="J61" s="25">
        <f t="shared" si="13"/>
        <v>44.87395449418804</v>
      </c>
      <c r="L61" s="26">
        <f t="shared" si="14"/>
        <v>1</v>
      </c>
    </row>
    <row r="62" spans="4:12" ht="15" customHeight="1" outlineLevel="1">
      <c r="D62" s="22">
        <f t="shared" si="9"/>
        <v>29</v>
      </c>
      <c r="E62" s="23">
        <f t="shared" si="8"/>
        <v>31.111111111110947</v>
      </c>
      <c r="F62" s="24">
        <f t="shared" si="10"/>
        <v>2333.3333333333335</v>
      </c>
      <c r="G62" s="23">
        <f t="shared" si="7"/>
        <v>2364.4444444444443</v>
      </c>
      <c r="H62" s="23">
        <f t="shared" si="11"/>
        <v>67666.66666666669</v>
      </c>
      <c r="I62" s="35">
        <f t="shared" si="12"/>
        <v>2333.333333333309</v>
      </c>
      <c r="J62" s="25">
        <f t="shared" si="13"/>
        <v>29.874145858589948</v>
      </c>
      <c r="L62" s="26">
        <f t="shared" si="14"/>
        <v>1</v>
      </c>
    </row>
    <row r="63" spans="4:12" ht="15" customHeight="1" outlineLevel="1">
      <c r="D63" s="22">
        <f t="shared" si="9"/>
        <v>30</v>
      </c>
      <c r="E63" s="23">
        <f t="shared" si="8"/>
        <v>15.555555555555394</v>
      </c>
      <c r="F63" s="24">
        <f t="shared" si="10"/>
        <v>2333.3333333333335</v>
      </c>
      <c r="G63" s="23">
        <f t="shared" si="7"/>
        <v>2348.8888888888887</v>
      </c>
      <c r="H63" s="23">
        <f t="shared" si="11"/>
        <v>70000.00000000001</v>
      </c>
      <c r="I63" s="35">
        <f t="shared" si="12"/>
        <v>-2.4556356947869062E-11</v>
      </c>
      <c r="J63" s="25">
        <f t="shared" si="13"/>
        <v>14.9161902629268</v>
      </c>
      <c r="L63" s="26">
        <f t="shared" si="14"/>
        <v>1</v>
      </c>
    </row>
    <row r="64" spans="4:12" ht="15" customHeight="1" outlineLevel="1">
      <c r="D64" s="22">
        <f>(D63+1)*L64</f>
        <v>0</v>
      </c>
      <c r="E64" s="23">
        <f t="shared" si="8"/>
        <v>0</v>
      </c>
      <c r="F64" s="24">
        <f t="shared" si="10"/>
        <v>0</v>
      </c>
      <c r="G64" s="23">
        <f t="shared" si="7"/>
        <v>0</v>
      </c>
      <c r="H64" s="23">
        <f t="shared" si="11"/>
        <v>0</v>
      </c>
      <c r="I64" s="35">
        <f t="shared" si="12"/>
        <v>0</v>
      </c>
      <c r="J64" s="25">
        <f>+E64/(1+$B$12)^(D64+$B$23)</f>
        <v>0</v>
      </c>
      <c r="L64" s="26">
        <f t="shared" si="14"/>
        <v>0</v>
      </c>
    </row>
    <row r="65" spans="4:12" ht="15" customHeight="1" outlineLevel="1">
      <c r="D65" s="22">
        <f>(D64+1)*L65</f>
        <v>0</v>
      </c>
      <c r="E65" s="23">
        <f t="shared" si="8"/>
        <v>0</v>
      </c>
      <c r="F65" s="24">
        <f t="shared" si="10"/>
        <v>0</v>
      </c>
      <c r="G65" s="23">
        <f t="shared" si="7"/>
        <v>0</v>
      </c>
      <c r="H65" s="23">
        <f t="shared" si="11"/>
        <v>0</v>
      </c>
      <c r="I65" s="35">
        <f t="shared" si="12"/>
        <v>0</v>
      </c>
      <c r="J65" s="25">
        <f>+E65/(1+$B$12)^(D65+$B$23)</f>
        <v>0</v>
      </c>
      <c r="L65" s="26">
        <f t="shared" si="14"/>
        <v>0</v>
      </c>
    </row>
    <row r="66" spans="4:12" ht="15" customHeight="1" outlineLevel="1">
      <c r="D66" s="22">
        <f aca="true" t="shared" si="15" ref="D66:D72">(D65+1)*L66</f>
        <v>0</v>
      </c>
      <c r="E66" s="23">
        <f aca="true" t="shared" si="16" ref="E66:E72">(I65*$B$18)/$B$25*L66</f>
        <v>0</v>
      </c>
      <c r="F66" s="24">
        <f aca="true" t="shared" si="17" ref="F66:F72">$B$16/($B$19*$B$25)*L66</f>
        <v>0</v>
      </c>
      <c r="G66" s="23">
        <f aca="true" t="shared" si="18" ref="G66:G72">E66+F66</f>
        <v>0</v>
      </c>
      <c r="H66" s="23">
        <f aca="true" t="shared" si="19" ref="H66:H72">(H65+F66)*L66</f>
        <v>0</v>
      </c>
      <c r="I66" s="35">
        <f aca="true" t="shared" si="20" ref="I66:I72">(I65-F66)*L66</f>
        <v>0</v>
      </c>
      <c r="J66" s="25">
        <f aca="true" t="shared" si="21" ref="J66:J72">+E66/(1+$B$12)^(D66+$B$23)</f>
        <v>0</v>
      </c>
      <c r="L66" s="26">
        <f t="shared" si="14"/>
        <v>0</v>
      </c>
    </row>
    <row r="67" spans="4:12" ht="15" customHeight="1" outlineLevel="1">
      <c r="D67" s="22">
        <f t="shared" si="15"/>
        <v>0</v>
      </c>
      <c r="E67" s="23">
        <f t="shared" si="16"/>
        <v>0</v>
      </c>
      <c r="F67" s="24">
        <f t="shared" si="17"/>
        <v>0</v>
      </c>
      <c r="G67" s="23">
        <f t="shared" si="18"/>
        <v>0</v>
      </c>
      <c r="H67" s="23">
        <f t="shared" si="19"/>
        <v>0</v>
      </c>
      <c r="I67" s="35">
        <f t="shared" si="20"/>
        <v>0</v>
      </c>
      <c r="J67" s="25">
        <f t="shared" si="21"/>
        <v>0</v>
      </c>
      <c r="L67" s="26">
        <f t="shared" si="14"/>
        <v>0</v>
      </c>
    </row>
    <row r="68" spans="4:12" ht="15" customHeight="1" outlineLevel="1">
      <c r="D68" s="22">
        <f t="shared" si="15"/>
        <v>0</v>
      </c>
      <c r="E68" s="23">
        <f t="shared" si="16"/>
        <v>0</v>
      </c>
      <c r="F68" s="24">
        <f t="shared" si="17"/>
        <v>0</v>
      </c>
      <c r="G68" s="23">
        <f t="shared" si="18"/>
        <v>0</v>
      </c>
      <c r="H68" s="23">
        <f t="shared" si="19"/>
        <v>0</v>
      </c>
      <c r="I68" s="35">
        <f t="shared" si="20"/>
        <v>0</v>
      </c>
      <c r="J68" s="25">
        <f t="shared" si="21"/>
        <v>0</v>
      </c>
      <c r="L68" s="26">
        <f t="shared" si="14"/>
        <v>0</v>
      </c>
    </row>
    <row r="69" spans="4:12" ht="15" customHeight="1" outlineLevel="1">
      <c r="D69" s="22">
        <f t="shared" si="15"/>
        <v>0</v>
      </c>
      <c r="E69" s="23">
        <f t="shared" si="16"/>
        <v>0</v>
      </c>
      <c r="F69" s="24">
        <f t="shared" si="17"/>
        <v>0</v>
      </c>
      <c r="G69" s="23">
        <f t="shared" si="18"/>
        <v>0</v>
      </c>
      <c r="H69" s="23">
        <f t="shared" si="19"/>
        <v>0</v>
      </c>
      <c r="I69" s="35">
        <f t="shared" si="20"/>
        <v>0</v>
      </c>
      <c r="J69" s="25">
        <f t="shared" si="21"/>
        <v>0</v>
      </c>
      <c r="L69" s="26">
        <f t="shared" si="14"/>
        <v>0</v>
      </c>
    </row>
    <row r="70" spans="4:12" ht="15" customHeight="1" outlineLevel="1">
      <c r="D70" s="22">
        <f t="shared" si="15"/>
        <v>0</v>
      </c>
      <c r="E70" s="23">
        <f t="shared" si="16"/>
        <v>0</v>
      </c>
      <c r="F70" s="24">
        <f t="shared" si="17"/>
        <v>0</v>
      </c>
      <c r="G70" s="23">
        <f t="shared" si="18"/>
        <v>0</v>
      </c>
      <c r="H70" s="23">
        <f t="shared" si="19"/>
        <v>0</v>
      </c>
      <c r="I70" s="35">
        <f t="shared" si="20"/>
        <v>0</v>
      </c>
      <c r="J70" s="25">
        <f t="shared" si="21"/>
        <v>0</v>
      </c>
      <c r="L70" s="26">
        <f t="shared" si="14"/>
        <v>0</v>
      </c>
    </row>
    <row r="71" spans="4:12" ht="15" customHeight="1" outlineLevel="1">
      <c r="D71" s="22">
        <f t="shared" si="15"/>
        <v>0</v>
      </c>
      <c r="E71" s="23">
        <f t="shared" si="16"/>
        <v>0</v>
      </c>
      <c r="F71" s="24">
        <f t="shared" si="17"/>
        <v>0</v>
      </c>
      <c r="G71" s="23">
        <f t="shared" si="18"/>
        <v>0</v>
      </c>
      <c r="H71" s="23">
        <f t="shared" si="19"/>
        <v>0</v>
      </c>
      <c r="I71" s="35">
        <f t="shared" si="20"/>
        <v>0</v>
      </c>
      <c r="J71" s="25">
        <f t="shared" si="21"/>
        <v>0</v>
      </c>
      <c r="L71" s="26">
        <f t="shared" si="14"/>
        <v>0</v>
      </c>
    </row>
    <row r="72" spans="4:12" ht="16.5" customHeight="1" outlineLevel="1">
      <c r="D72" s="22">
        <f t="shared" si="15"/>
        <v>0</v>
      </c>
      <c r="E72" s="23">
        <f t="shared" si="16"/>
        <v>0</v>
      </c>
      <c r="F72" s="24">
        <f t="shared" si="17"/>
        <v>0</v>
      </c>
      <c r="G72" s="23">
        <f t="shared" si="18"/>
        <v>0</v>
      </c>
      <c r="H72" s="23">
        <f t="shared" si="19"/>
        <v>0</v>
      </c>
      <c r="I72" s="35">
        <f t="shared" si="20"/>
        <v>0</v>
      </c>
      <c r="J72" s="25">
        <f t="shared" si="21"/>
        <v>0</v>
      </c>
      <c r="L72" s="26">
        <f t="shared" si="14"/>
        <v>0</v>
      </c>
    </row>
    <row r="73" spans="4:12" ht="16.5" customHeight="1" outlineLevel="1">
      <c r="D73" s="22">
        <f>(D72+1)*L73</f>
        <v>0</v>
      </c>
      <c r="E73" s="23">
        <f>(I72*$B$18)/$B$25*L73</f>
        <v>0</v>
      </c>
      <c r="F73" s="24">
        <f>$B$16/($B$19*$B$25)*L73</f>
        <v>0</v>
      </c>
      <c r="G73" s="23">
        <f>E73+F73</f>
        <v>0</v>
      </c>
      <c r="H73" s="23">
        <f>(H72+F73)*L73</f>
        <v>0</v>
      </c>
      <c r="I73" s="35">
        <f>(I72-F73)*L73</f>
        <v>0</v>
      </c>
      <c r="J73" s="25">
        <f>+E73/(1+$B$12)^(D73+$B$23)</f>
        <v>0</v>
      </c>
      <c r="L73" s="26">
        <f t="shared" si="14"/>
        <v>0</v>
      </c>
    </row>
    <row r="74" spans="4:12" ht="16.5" customHeight="1" outlineLevel="1">
      <c r="D74" s="22">
        <f>(D73+1)*L74</f>
        <v>0</v>
      </c>
      <c r="E74" s="23">
        <f>(I73*$B$18)/$B$25*L74</f>
        <v>0</v>
      </c>
      <c r="F74" s="24">
        <f>$B$16/($B$19*$B$25)*L74</f>
        <v>0</v>
      </c>
      <c r="G74" s="23">
        <f>E74+F74</f>
        <v>0</v>
      </c>
      <c r="H74" s="23">
        <f>(H73+F74)*L74</f>
        <v>0</v>
      </c>
      <c r="I74" s="35">
        <f>(I73-F74)*L74</f>
        <v>0</v>
      </c>
      <c r="J74" s="25">
        <f>+E74/(1+$B$12)^(D74+$B$23)</f>
        <v>0</v>
      </c>
      <c r="L74" s="26">
        <f t="shared" si="14"/>
        <v>0</v>
      </c>
    </row>
    <row r="75" spans="4:12" ht="16.5" customHeight="1" outlineLevel="1">
      <c r="D75" s="22">
        <f>(D74+1)*L75</f>
        <v>0</v>
      </c>
      <c r="E75" s="23">
        <f>(I74*$B$18)/$B$25*L75</f>
        <v>0</v>
      </c>
      <c r="F75" s="24">
        <f>$B$16/($B$19*$B$25)*L75</f>
        <v>0</v>
      </c>
      <c r="G75" s="23">
        <f>E75+F75</f>
        <v>0</v>
      </c>
      <c r="H75" s="23">
        <f>(H74+F75)*L75</f>
        <v>0</v>
      </c>
      <c r="I75" s="35">
        <f>(I74-F75)*L75</f>
        <v>0</v>
      </c>
      <c r="J75" s="25">
        <f>+E75/(1+$B$12)^(D75+$B$23)</f>
        <v>0</v>
      </c>
      <c r="L75" s="26">
        <f t="shared" si="14"/>
        <v>0</v>
      </c>
    </row>
    <row r="76" spans="4:12" ht="16.5" customHeight="1" outlineLevel="1">
      <c r="D76" s="22">
        <f aca="true" t="shared" si="22" ref="D76:D88">(D75+1)*L76</f>
        <v>0</v>
      </c>
      <c r="E76" s="23">
        <f aca="true" t="shared" si="23" ref="E76:E88">(I75*$B$18)/$B$25*L76</f>
        <v>0</v>
      </c>
      <c r="F76" s="24">
        <f aca="true" t="shared" si="24" ref="F76:F88">$B$16/($B$19*$B$25)*L76</f>
        <v>0</v>
      </c>
      <c r="G76" s="23">
        <f aca="true" t="shared" si="25" ref="G76:G88">E76+F76</f>
        <v>0</v>
      </c>
      <c r="H76" s="23">
        <f aca="true" t="shared" si="26" ref="H76:H88">(H75+F76)*L76</f>
        <v>0</v>
      </c>
      <c r="I76" s="35">
        <f aca="true" t="shared" si="27" ref="I76:I88">(I75-F76)*L76</f>
        <v>0</v>
      </c>
      <c r="J76" s="25">
        <f aca="true" t="shared" si="28" ref="J76:J88">+E76/(1+$B$12)^(D76+$B$23)</f>
        <v>0</v>
      </c>
      <c r="L76" s="26">
        <f t="shared" si="14"/>
        <v>0</v>
      </c>
    </row>
    <row r="77" spans="4:12" ht="16.5" customHeight="1" outlineLevel="1">
      <c r="D77" s="22">
        <f t="shared" si="22"/>
        <v>0</v>
      </c>
      <c r="E77" s="23">
        <f t="shared" si="23"/>
        <v>0</v>
      </c>
      <c r="F77" s="24">
        <f t="shared" si="24"/>
        <v>0</v>
      </c>
      <c r="G77" s="23">
        <f t="shared" si="25"/>
        <v>0</v>
      </c>
      <c r="H77" s="23">
        <f t="shared" si="26"/>
        <v>0</v>
      </c>
      <c r="I77" s="35">
        <f t="shared" si="27"/>
        <v>0</v>
      </c>
      <c r="J77" s="25">
        <f t="shared" si="28"/>
        <v>0</v>
      </c>
      <c r="L77" s="26">
        <f t="shared" si="14"/>
        <v>0</v>
      </c>
    </row>
    <row r="78" spans="4:12" ht="16.5" customHeight="1" outlineLevel="1">
      <c r="D78" s="22">
        <f t="shared" si="22"/>
        <v>0</v>
      </c>
      <c r="E78" s="23">
        <f t="shared" si="23"/>
        <v>0</v>
      </c>
      <c r="F78" s="24">
        <f t="shared" si="24"/>
        <v>0</v>
      </c>
      <c r="G78" s="23">
        <f t="shared" si="25"/>
        <v>0</v>
      </c>
      <c r="H78" s="23">
        <f t="shared" si="26"/>
        <v>0</v>
      </c>
      <c r="I78" s="35">
        <f t="shared" si="27"/>
        <v>0</v>
      </c>
      <c r="J78" s="25">
        <f t="shared" si="28"/>
        <v>0</v>
      </c>
      <c r="L78" s="26">
        <f t="shared" si="14"/>
        <v>0</v>
      </c>
    </row>
    <row r="79" spans="4:12" ht="16.5" customHeight="1" outlineLevel="1">
      <c r="D79" s="22">
        <f t="shared" si="22"/>
        <v>0</v>
      </c>
      <c r="E79" s="23">
        <f t="shared" si="23"/>
        <v>0</v>
      </c>
      <c r="F79" s="24">
        <f t="shared" si="24"/>
        <v>0</v>
      </c>
      <c r="G79" s="23">
        <f t="shared" si="25"/>
        <v>0</v>
      </c>
      <c r="H79" s="23">
        <f t="shared" si="26"/>
        <v>0</v>
      </c>
      <c r="I79" s="35">
        <f t="shared" si="27"/>
        <v>0</v>
      </c>
      <c r="J79" s="25">
        <f t="shared" si="28"/>
        <v>0</v>
      </c>
      <c r="L79" s="26">
        <f t="shared" si="14"/>
        <v>0</v>
      </c>
    </row>
    <row r="80" spans="4:12" ht="16.5" customHeight="1" outlineLevel="1">
      <c r="D80" s="22">
        <f t="shared" si="22"/>
        <v>0</v>
      </c>
      <c r="E80" s="23">
        <f t="shared" si="23"/>
        <v>0</v>
      </c>
      <c r="F80" s="24">
        <f t="shared" si="24"/>
        <v>0</v>
      </c>
      <c r="G80" s="23">
        <f t="shared" si="25"/>
        <v>0</v>
      </c>
      <c r="H80" s="23">
        <f t="shared" si="26"/>
        <v>0</v>
      </c>
      <c r="I80" s="35">
        <f t="shared" si="27"/>
        <v>0</v>
      </c>
      <c r="J80" s="25">
        <f t="shared" si="28"/>
        <v>0</v>
      </c>
      <c r="L80" s="26">
        <f t="shared" si="14"/>
        <v>0</v>
      </c>
    </row>
    <row r="81" spans="4:12" ht="16.5" customHeight="1" outlineLevel="1">
      <c r="D81" s="22">
        <f t="shared" si="22"/>
        <v>0</v>
      </c>
      <c r="E81" s="23">
        <f t="shared" si="23"/>
        <v>0</v>
      </c>
      <c r="F81" s="24">
        <f t="shared" si="24"/>
        <v>0</v>
      </c>
      <c r="G81" s="23">
        <f t="shared" si="25"/>
        <v>0</v>
      </c>
      <c r="H81" s="23">
        <f t="shared" si="26"/>
        <v>0</v>
      </c>
      <c r="I81" s="35">
        <f t="shared" si="27"/>
        <v>0</v>
      </c>
      <c r="J81" s="25">
        <f t="shared" si="28"/>
        <v>0</v>
      </c>
      <c r="L81" s="26">
        <f t="shared" si="14"/>
        <v>0</v>
      </c>
    </row>
    <row r="82" spans="4:12" ht="16.5" customHeight="1" outlineLevel="1">
      <c r="D82" s="22">
        <f t="shared" si="22"/>
        <v>0</v>
      </c>
      <c r="E82" s="23">
        <f t="shared" si="23"/>
        <v>0</v>
      </c>
      <c r="F82" s="24">
        <f t="shared" si="24"/>
        <v>0</v>
      </c>
      <c r="G82" s="23">
        <f t="shared" si="25"/>
        <v>0</v>
      </c>
      <c r="H82" s="23">
        <f t="shared" si="26"/>
        <v>0</v>
      </c>
      <c r="I82" s="35">
        <f t="shared" si="27"/>
        <v>0</v>
      </c>
      <c r="J82" s="25">
        <f t="shared" si="28"/>
        <v>0</v>
      </c>
      <c r="L82" s="26">
        <f t="shared" si="14"/>
        <v>0</v>
      </c>
    </row>
    <row r="83" spans="4:12" ht="16.5" customHeight="1" outlineLevel="1">
      <c r="D83" s="22">
        <f t="shared" si="22"/>
        <v>0</v>
      </c>
      <c r="E83" s="23">
        <f t="shared" si="23"/>
        <v>0</v>
      </c>
      <c r="F83" s="24">
        <f t="shared" si="24"/>
        <v>0</v>
      </c>
      <c r="G83" s="23">
        <f t="shared" si="25"/>
        <v>0</v>
      </c>
      <c r="H83" s="23">
        <f t="shared" si="26"/>
        <v>0</v>
      </c>
      <c r="I83" s="35">
        <f t="shared" si="27"/>
        <v>0</v>
      </c>
      <c r="J83" s="25">
        <f t="shared" si="28"/>
        <v>0</v>
      </c>
      <c r="L83" s="26">
        <f t="shared" si="14"/>
        <v>0</v>
      </c>
    </row>
    <row r="84" spans="4:12" ht="16.5" customHeight="1" outlineLevel="1">
      <c r="D84" s="22">
        <f t="shared" si="22"/>
        <v>0</v>
      </c>
      <c r="E84" s="23">
        <f t="shared" si="23"/>
        <v>0</v>
      </c>
      <c r="F84" s="24">
        <f t="shared" si="24"/>
        <v>0</v>
      </c>
      <c r="G84" s="23">
        <f t="shared" si="25"/>
        <v>0</v>
      </c>
      <c r="H84" s="23">
        <f t="shared" si="26"/>
        <v>0</v>
      </c>
      <c r="I84" s="35">
        <f t="shared" si="27"/>
        <v>0</v>
      </c>
      <c r="J84" s="25">
        <f t="shared" si="28"/>
        <v>0</v>
      </c>
      <c r="L84" s="26">
        <f t="shared" si="14"/>
        <v>0</v>
      </c>
    </row>
    <row r="85" spans="4:12" ht="16.5" customHeight="1" outlineLevel="1">
      <c r="D85" s="22">
        <f t="shared" si="22"/>
        <v>0</v>
      </c>
      <c r="E85" s="23">
        <f t="shared" si="23"/>
        <v>0</v>
      </c>
      <c r="F85" s="24">
        <f t="shared" si="24"/>
        <v>0</v>
      </c>
      <c r="G85" s="23">
        <f t="shared" si="25"/>
        <v>0</v>
      </c>
      <c r="H85" s="23">
        <f t="shared" si="26"/>
        <v>0</v>
      </c>
      <c r="I85" s="35">
        <f t="shared" si="27"/>
        <v>0</v>
      </c>
      <c r="J85" s="25">
        <f t="shared" si="28"/>
        <v>0</v>
      </c>
      <c r="L85" s="26">
        <f t="shared" si="14"/>
        <v>0</v>
      </c>
    </row>
    <row r="86" spans="4:12" ht="16.5" customHeight="1" outlineLevel="1">
      <c r="D86" s="22">
        <f t="shared" si="22"/>
        <v>0</v>
      </c>
      <c r="E86" s="23">
        <f t="shared" si="23"/>
        <v>0</v>
      </c>
      <c r="F86" s="24">
        <f t="shared" si="24"/>
        <v>0</v>
      </c>
      <c r="G86" s="23">
        <f t="shared" si="25"/>
        <v>0</v>
      </c>
      <c r="H86" s="23">
        <f t="shared" si="26"/>
        <v>0</v>
      </c>
      <c r="I86" s="35">
        <f t="shared" si="27"/>
        <v>0</v>
      </c>
      <c r="J86" s="25">
        <f t="shared" si="28"/>
        <v>0</v>
      </c>
      <c r="L86" s="26">
        <f t="shared" si="14"/>
        <v>0</v>
      </c>
    </row>
    <row r="87" spans="4:12" ht="16.5" customHeight="1" outlineLevel="1">
      <c r="D87" s="22">
        <f t="shared" si="22"/>
        <v>0</v>
      </c>
      <c r="E87" s="23">
        <f t="shared" si="23"/>
        <v>0</v>
      </c>
      <c r="F87" s="24">
        <f t="shared" si="24"/>
        <v>0</v>
      </c>
      <c r="G87" s="23">
        <f t="shared" si="25"/>
        <v>0</v>
      </c>
      <c r="H87" s="23">
        <f t="shared" si="26"/>
        <v>0</v>
      </c>
      <c r="I87" s="35">
        <f t="shared" si="27"/>
        <v>0</v>
      </c>
      <c r="J87" s="25">
        <f t="shared" si="28"/>
        <v>0</v>
      </c>
      <c r="L87" s="26">
        <f t="shared" si="14"/>
        <v>0</v>
      </c>
    </row>
    <row r="88" spans="4:12" ht="18" customHeight="1" outlineLevel="1">
      <c r="D88" s="22">
        <f t="shared" si="22"/>
        <v>0</v>
      </c>
      <c r="E88" s="23">
        <f t="shared" si="23"/>
        <v>0</v>
      </c>
      <c r="F88" s="24">
        <f t="shared" si="24"/>
        <v>0</v>
      </c>
      <c r="G88" s="23">
        <f t="shared" si="25"/>
        <v>0</v>
      </c>
      <c r="H88" s="23">
        <f t="shared" si="26"/>
        <v>0</v>
      </c>
      <c r="I88" s="35">
        <f t="shared" si="27"/>
        <v>0</v>
      </c>
      <c r="J88" s="25">
        <f t="shared" si="28"/>
        <v>0</v>
      </c>
      <c r="L88" s="26">
        <f t="shared" si="14"/>
        <v>0</v>
      </c>
    </row>
    <row r="89" spans="4:12" ht="18" customHeight="1" outlineLevel="1">
      <c r="D89" s="22">
        <f>(D88+1)*L89</f>
        <v>0</v>
      </c>
      <c r="E89" s="23">
        <f>(I88*$B$18)/$B$25*L89</f>
        <v>0</v>
      </c>
      <c r="F89" s="24">
        <f>$B$16/($B$19*$B$25)*L89</f>
        <v>0</v>
      </c>
      <c r="G89" s="23">
        <f>E89+F89</f>
        <v>0</v>
      </c>
      <c r="H89" s="23">
        <f>(H88+F89)*L89</f>
        <v>0</v>
      </c>
      <c r="I89" s="35">
        <f>(I88-F89)*L89</f>
        <v>0</v>
      </c>
      <c r="J89" s="25">
        <f>+E89/(1+$B$12)^(D89+$B$23)</f>
        <v>0</v>
      </c>
      <c r="L89" s="26">
        <f t="shared" si="14"/>
        <v>0</v>
      </c>
    </row>
    <row r="90" spans="4:12" ht="18" customHeight="1" outlineLevel="1">
      <c r="D90" s="22">
        <f>(D89+1)*L90</f>
        <v>0</v>
      </c>
      <c r="E90" s="23">
        <f>(I89*$B$18)/$B$25*L90</f>
        <v>0</v>
      </c>
      <c r="F90" s="24">
        <f>$B$16/($B$19*$B$25)*L90</f>
        <v>0</v>
      </c>
      <c r="G90" s="23">
        <f>E90+F90</f>
        <v>0</v>
      </c>
      <c r="H90" s="23">
        <f>(H89+F90)*L90</f>
        <v>0</v>
      </c>
      <c r="I90" s="35">
        <f>(I89-F90)*L90</f>
        <v>0</v>
      </c>
      <c r="J90" s="25">
        <f>+E90/(1+$B$12)^(D90+$B$23)</f>
        <v>0</v>
      </c>
      <c r="L90" s="26">
        <f t="shared" si="14"/>
        <v>0</v>
      </c>
    </row>
    <row r="91" spans="4:12" ht="18" customHeight="1" outlineLevel="1">
      <c r="D91" s="22">
        <f>(D90+1)*L91</f>
        <v>0</v>
      </c>
      <c r="E91" s="23">
        <f>(I90*$B$18)/$B$25*L91</f>
        <v>0</v>
      </c>
      <c r="F91" s="24">
        <f>$B$16/($B$19*$B$25)*L91</f>
        <v>0</v>
      </c>
      <c r="G91" s="23">
        <f>E91+F91</f>
        <v>0</v>
      </c>
      <c r="H91" s="23">
        <f>(H90+F91)*L91</f>
        <v>0</v>
      </c>
      <c r="I91" s="35">
        <f>(I90-F91)*L91</f>
        <v>0</v>
      </c>
      <c r="J91" s="25">
        <f>+E91/(1+$B$12)^(D91+$B$23)</f>
        <v>0</v>
      </c>
      <c r="L91" s="26">
        <f t="shared" si="14"/>
        <v>0</v>
      </c>
    </row>
    <row r="92" spans="4:12" ht="18" customHeight="1" outlineLevel="1">
      <c r="D92" s="22">
        <f>(D91+1)*L92</f>
        <v>0</v>
      </c>
      <c r="E92" s="23">
        <f>(I91*$B$18)/$B$25*L92</f>
        <v>0</v>
      </c>
      <c r="F92" s="24">
        <f>$B$16/($B$19*$B$25)*L92</f>
        <v>0</v>
      </c>
      <c r="G92" s="23">
        <f>E92+F92</f>
        <v>0</v>
      </c>
      <c r="H92" s="23">
        <f>(H91+F92)*L92</f>
        <v>0</v>
      </c>
      <c r="I92" s="35">
        <f>(I91-F92)*L92</f>
        <v>0</v>
      </c>
      <c r="J92" s="25">
        <f>+E92/(1+$B$12)^(D92+$B$23)</f>
        <v>0</v>
      </c>
      <c r="L92" s="26">
        <f t="shared" si="14"/>
        <v>0</v>
      </c>
    </row>
    <row r="93" spans="4:12" ht="18" customHeight="1" outlineLevel="1">
      <c r="D93" s="22">
        <f>(D92+1)*L93</f>
        <v>0</v>
      </c>
      <c r="E93" s="23">
        <f>(I92*$B$18)/$B$25*L93</f>
        <v>0</v>
      </c>
      <c r="F93" s="24">
        <f>$B$16/($B$19*$B$25)*L93</f>
        <v>0</v>
      </c>
      <c r="G93" s="23">
        <f>E93+F93</f>
        <v>0</v>
      </c>
      <c r="H93" s="23">
        <f>(H92+F93)*L93</f>
        <v>0</v>
      </c>
      <c r="I93" s="35">
        <f>(I92-F93)*L93</f>
        <v>0</v>
      </c>
      <c r="J93" s="25">
        <f>+E93/(1+$B$12)^(D93+$B$23)</f>
        <v>0</v>
      </c>
      <c r="L93" s="26">
        <f t="shared" si="14"/>
        <v>0</v>
      </c>
    </row>
    <row r="94" ht="15" customHeight="1"/>
    <row r="95" spans="4:10" ht="15" customHeight="1">
      <c r="D95" s="11" t="s">
        <v>8</v>
      </c>
      <c r="E95" s="41">
        <f>SUM(E34:E93)</f>
        <v>7233.333333333329</v>
      </c>
      <c r="F95" s="41">
        <f>SUM(F34:F93)</f>
        <v>70000.00000000001</v>
      </c>
      <c r="G95" s="41">
        <f>SUM(G34:G93)</f>
        <v>77233.33333333334</v>
      </c>
      <c r="I95" s="11" t="s">
        <v>8</v>
      </c>
      <c r="J95" s="42">
        <f>SUM(J34:J93)</f>
        <v>7126.551379989378</v>
      </c>
    </row>
    <row r="96" ht="15" customHeight="1">
      <c r="J96" s="39"/>
    </row>
    <row r="97" spans="5:10" s="43" customFormat="1" ht="15" customHeight="1">
      <c r="E97" s="44"/>
      <c r="F97" s="86" t="s">
        <v>15</v>
      </c>
      <c r="G97" s="87"/>
      <c r="H97" s="87"/>
      <c r="I97" s="88"/>
      <c r="J97" s="45">
        <f>J29+J95</f>
        <v>7126.551379989378</v>
      </c>
    </row>
    <row r="98" ht="12.75">
      <c r="A98" s="37"/>
    </row>
  </sheetData>
  <sheetProtection sheet="1" objects="1" scenarios="1"/>
  <mergeCells count="33">
    <mergeCell ref="D31:I32"/>
    <mergeCell ref="A26:A27"/>
    <mergeCell ref="B26:B27"/>
    <mergeCell ref="A7:A8"/>
    <mergeCell ref="B7:B8"/>
    <mergeCell ref="C7:C8"/>
    <mergeCell ref="A1:M1"/>
    <mergeCell ref="J31:J33"/>
    <mergeCell ref="F97:I97"/>
    <mergeCell ref="B23:B24"/>
    <mergeCell ref="A14:J14"/>
    <mergeCell ref="A23:A24"/>
    <mergeCell ref="D18:D19"/>
    <mergeCell ref="A21:A22"/>
    <mergeCell ref="B21:B22"/>
    <mergeCell ref="H3:I3"/>
    <mergeCell ref="B3:F3"/>
    <mergeCell ref="J16:J19"/>
    <mergeCell ref="B16:B17"/>
    <mergeCell ref="D16:I17"/>
    <mergeCell ref="B10:B11"/>
    <mergeCell ref="B19:B20"/>
    <mergeCell ref="D10:I10"/>
    <mergeCell ref="E6:I6"/>
    <mergeCell ref="E18:E19"/>
    <mergeCell ref="F18:F19"/>
    <mergeCell ref="D11:I11"/>
    <mergeCell ref="A16:A17"/>
    <mergeCell ref="A10:A11"/>
    <mergeCell ref="A19:A20"/>
    <mergeCell ref="G18:G19"/>
    <mergeCell ref="H18:H19"/>
    <mergeCell ref="I18:I19"/>
  </mergeCells>
  <conditionalFormatting sqref="B7:B8">
    <cfRule type="cellIs" priority="1" dxfId="1" operator="greaterThan" stopIfTrue="1">
      <formula>0.04</formula>
    </cfRule>
    <cfRule type="cellIs" priority="3" dxfId="1" operator="greaterThan" stopIfTrue="1">
      <formula>$B$6</formula>
    </cfRule>
  </conditionalFormatting>
  <conditionalFormatting sqref="E6">
    <cfRule type="cellIs" priority="2" dxfId="3" operator="notEqual" stopIfTrue="1">
      <formula>"null"</formula>
    </cfRule>
  </conditionalFormatting>
  <hyperlinks>
    <hyperlink ref="D11:H11" r:id="rId1" display=" http://ec.europa.eu/competition/state_aid/legislation/reference_rates.html"/>
  </hyperlinks>
  <printOptions/>
  <pageMargins left="0.1968503937007874" right="0.1968503937007874" top="0.5905511811023623" bottom="0.1968503937007874" header="0.2362204724409449" footer="0.5118110236220472"/>
  <pageSetup horizontalDpi="200" verticalDpi="200" orientation="portrait" paperSize="9" scale="68" r:id="rId2"/>
  <headerFooter alignWithMargins="0">
    <oddHeader>&amp;C&amp;"+,Normale"&amp;9POR CALABRIA FESR-FSE 2014/2020
Asse 3 - Competitività dei sistemi produttivi
&amp;"+,Grassetto"FONDO REGIONALE DI INGEGNERIA FINANZIARIA (FRIF) + FONDO PER L'OCCUPAZIONE E L'INCLUSIONE (FOI)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 Virgilio</cp:lastModifiedBy>
  <cp:lastPrinted>2018-06-19T12:33:16Z</cp:lastPrinted>
  <dcterms:created xsi:type="dcterms:W3CDTF">2012-02-12T18:19:34Z</dcterms:created>
  <dcterms:modified xsi:type="dcterms:W3CDTF">2019-01-11T09:10:59Z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